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firstSheet="1" activeTab="3"/>
  </bookViews>
  <sheets>
    <sheet name="SYSTEM PRASUJEMY CELLULIT" sheetId="1" r:id="rId1"/>
    <sheet name="SYSTEM PRASUJEMY ZMARSZCZKI" sheetId="2" r:id="rId2"/>
    <sheet name="ZMARSZKI I CELLULIT 2 KABINY" sheetId="3" r:id="rId3"/>
    <sheet name="PREMIUM" sheetId="4" r:id="rId4"/>
    <sheet name="materiałówka" sheetId="5" r:id="rId5"/>
  </sheets>
  <definedNames/>
  <calcPr fullCalcOnLoad="1"/>
</workbook>
</file>

<file path=xl/sharedStrings.xml><?xml version="1.0" encoding="utf-8"?>
<sst xmlns="http://schemas.openxmlformats.org/spreadsheetml/2006/main" count="191" uniqueCount="66">
  <si>
    <r>
      <t xml:space="preserve">SYSTEM Abacosun                                                                  </t>
    </r>
    <r>
      <rPr>
        <b/>
        <sz val="14"/>
        <color indexed="8"/>
        <rFont val="Arial"/>
        <family val="2"/>
      </rPr>
      <t xml:space="preserve"> „Prasujemy zmarszczki ” </t>
    </r>
    <r>
      <rPr>
        <b/>
        <sz val="12"/>
        <color indexed="8"/>
        <rFont val="Arial"/>
        <family val="2"/>
      </rPr>
      <t xml:space="preserve">                               </t>
    </r>
  </si>
  <si>
    <t>PRZYCHODY</t>
  </si>
  <si>
    <t>przewidywana ilość zabiegów dzień</t>
  </si>
  <si>
    <t>cena za 1 zabieg</t>
  </si>
  <si>
    <t>prześcieradło na 1 zabieg</t>
  </si>
  <si>
    <t>Mezoterapia mikroigłowa</t>
  </si>
  <si>
    <t>zużycie kosmetyków</t>
  </si>
  <si>
    <t xml:space="preserve">Nakładka + kartridż </t>
  </si>
  <si>
    <t>Materiały higieniczne i akcesoria (chusteczki, waciki, patyczki, żele przewodzące prąd, płyny do makijażu , dezynfekcja urządzeń)</t>
  </si>
  <si>
    <t>KUS 028</t>
  </si>
  <si>
    <t>Zabiegi  Przeciwzmarszczkowe</t>
  </si>
  <si>
    <t>materiały i akcesoria w tym:</t>
  </si>
  <si>
    <t>Zabiegi ANTYCELLULITOWE</t>
  </si>
  <si>
    <t>MATERIAŁÓWKA</t>
  </si>
  <si>
    <t>DZIERŻAWA LOKALU</t>
  </si>
  <si>
    <t xml:space="preserve">ŚRODKI CZYSTOŚCI </t>
  </si>
  <si>
    <t>KOSZTY REKLAMY</t>
  </si>
  <si>
    <t>MATERIAŁÓWKA DO ZABIEGÓW</t>
  </si>
  <si>
    <t>PROWIZJE BANKOWE (w tym karty kredytowe)</t>
  </si>
  <si>
    <t>MEDIA (energia, telefon, woda, wywóz śmieci)</t>
  </si>
  <si>
    <t>POZOSTAŁE MATARIAŁY ( biurowe, paliwo, drobne wyposażenie, kawa itp.)</t>
  </si>
  <si>
    <t>MIESIĘCZNY ZYSK GABINETU</t>
  </si>
  <si>
    <t>ZWROT INWESTYCJI PO</t>
  </si>
  <si>
    <t>MIES.</t>
  </si>
  <si>
    <t xml:space="preserve">WYNAGRODZENIE  PRACOWNIKÓW </t>
  </si>
  <si>
    <t>PEELING KAWITACYJNY KUS 028</t>
  </si>
  <si>
    <t>RAZEM PRZYCHODY</t>
  </si>
  <si>
    <t>SAM OBLICZ SWÓJ ZYSK</t>
  </si>
  <si>
    <t>ZAPRASZAMY DO WSPÓŁPRACY.</t>
  </si>
  <si>
    <t xml:space="preserve">RAZEM KOSZTY MIESIĘCZNE </t>
  </si>
  <si>
    <t>KOSZTY MIESIĘCZNE</t>
  </si>
  <si>
    <t>SKŁADKI ZUS od wynagrodzenia pracownika</t>
  </si>
  <si>
    <t>SKŁADKI ZUS WŁAŚCICIELA</t>
  </si>
  <si>
    <r>
      <t xml:space="preserve">SYSTEM Abacosun                                                                  </t>
    </r>
    <r>
      <rPr>
        <b/>
        <sz val="14"/>
        <color indexed="8"/>
        <rFont val="Arial"/>
        <family val="2"/>
      </rPr>
      <t xml:space="preserve"> „Prasujemy cellulit ” </t>
    </r>
    <r>
      <rPr>
        <b/>
        <sz val="12"/>
        <color indexed="8"/>
        <rFont val="Arial"/>
        <family val="2"/>
      </rPr>
      <t xml:space="preserve">                               </t>
    </r>
  </si>
  <si>
    <r>
      <t xml:space="preserve">SYSTEM Abacosun                                                                  </t>
    </r>
    <r>
      <rPr>
        <b/>
        <sz val="14"/>
        <color indexed="8"/>
        <rFont val="Arial"/>
        <family val="2"/>
      </rPr>
      <t xml:space="preserve"> „Prasujemy zmarszczki i cellulit 2 KABINY” </t>
    </r>
    <r>
      <rPr>
        <b/>
        <sz val="12"/>
        <color indexed="8"/>
        <rFont val="Arial"/>
        <family val="2"/>
      </rPr>
      <t xml:space="preserve">                               </t>
    </r>
  </si>
  <si>
    <t xml:space="preserve">1/ Kalkulacja zawiera  koszty związane z bieżącą działalnością.                                                                                                                        2/ W kalkulacji  nie uwzględniono przychodów ze sprzedazy kosmetyków oraz zabiegów wykonywanych bez użycia urządzeń.                                                                                                                                                                                 3/ Wynagrodzenie prowizyjne  w wys.  20% uzyskanych przychodów. </t>
  </si>
  <si>
    <t xml:space="preserve">1/ Kalkulacja zawiera  koszty związane z bieżącą działalnością.                                                                                                                        2/ W kalkulacji  nie uwzględniono przychodów ze sprzedazy kosmetyków oraz zabiegów wykonywanych bez użycia urządzeń.                                                                                                                                                                                 3/ Wynagrodzenie prowizyjne  w wys. 20% uzyskanych przychodów. </t>
  </si>
  <si>
    <t>Mezoterapia mikroigłowa -DR DERMIC</t>
  </si>
  <si>
    <t>Mezoterapia mikroigłowa dr dermic</t>
  </si>
  <si>
    <t>IQ thermal</t>
  </si>
  <si>
    <t>zużycie kosmetyków - ampułka</t>
  </si>
  <si>
    <t>RAZEM PRZYCHODY netto</t>
  </si>
  <si>
    <t>cena za 1 zabieg brutto</t>
  </si>
  <si>
    <t>UTARG DZIEŃ brutto</t>
  </si>
  <si>
    <t>UTARG MIESIĄC netto       25 DNI</t>
  </si>
  <si>
    <t>Zabiegi  Przeciwzmarszczkowe- ŻELAZKO PRZECIWZMARSZCZKOWE</t>
  </si>
  <si>
    <t>Zabiegi ANTYCELLULITOWE - ŻELAZKO ANTYCELLULITOWE</t>
  </si>
  <si>
    <t>MATERIAŁÓWKA DO ZABIEGÓW netto</t>
  </si>
  <si>
    <t>HYDRO CLEAN</t>
  </si>
  <si>
    <t>NETTO</t>
  </si>
  <si>
    <t xml:space="preserve">NETTO </t>
  </si>
  <si>
    <r>
      <t xml:space="preserve">SYSTEM Abacosun                                                                  </t>
    </r>
    <r>
      <rPr>
        <b/>
        <sz val="14"/>
        <color indexed="8"/>
        <rFont val="Arial"/>
        <family val="2"/>
      </rPr>
      <t xml:space="preserve"> „Prasujemy zmarszczki i cellulit ” </t>
    </r>
    <r>
      <rPr>
        <b/>
        <sz val="12"/>
        <color indexed="8"/>
        <rFont val="Arial"/>
        <family val="2"/>
      </rPr>
      <t xml:space="preserve">              </t>
    </r>
  </si>
  <si>
    <r>
      <t>Franczyza z Abacosun -  BIZNES Z GŁOWĄ – NAJNIŻSZY WKŁAD WŁASNY bez opłat miesięcznych</t>
    </r>
    <r>
      <rPr>
        <sz val="12"/>
        <rFont val="Arial"/>
        <family val="2"/>
      </rPr>
      <t xml:space="preserve">
Oferujemy Państwu współpracę na zasadach franczyzy. Jest to najbardziej korzystna i elastyczna oferta franczyzy na rynku polskim. Wymagania wobec franczyzobiorcy:                                                                                   • Lokal:  powierzchnia min. 35 m2
• Wkład finansowy w kwocie 40 693,90zł netto (50 053 zł brutto)
</t>
    </r>
  </si>
  <si>
    <t xml:space="preserve">KOSZT ZAKUPU PAKIETU                 50 053 BRUTTO </t>
  </si>
  <si>
    <r>
      <t>Franczyza z Abacosun -  BIZNES Z GŁOWĄ – NAJNIŻSZY WKŁAD WŁASNY bez opłat miesięcznych</t>
    </r>
    <r>
      <rPr>
        <sz val="12"/>
        <rFont val="Arial"/>
        <family val="2"/>
      </rPr>
      <t xml:space="preserve">
Oferujemy Państwu współpracę na zasadach franczyzy. Jest to najbardziej korzystna i elastyczna oferta franczyzy na rynku polskim. Wymagania wobec franczyzobiorcy:                                                                                   • Lokal:  powierzchnia min. 35 m2
• Wkład finansowy w kwocie 41 263,31 zł netto (50 754 zł brutto). 
</t>
    </r>
  </si>
  <si>
    <t>KOSZT ZAKUPU PAKIETU                     50 754 ZŁ BRUTTO</t>
  </si>
  <si>
    <t>UTARG MIESIĄC       25 DNI NETTO</t>
  </si>
  <si>
    <t>UTARG DZIEŃ BRUTTO</t>
  </si>
  <si>
    <r>
      <t>Franczyza z Abacosun -  BIZNES Z GŁOWĄ – NAJNIŻSZY WKŁAD WŁASNY bez opłat miesięcznych</t>
    </r>
    <r>
      <rPr>
        <sz val="12"/>
        <rFont val="Arial"/>
        <family val="2"/>
      </rPr>
      <t xml:space="preserve">
Oferujemy Państwu współpracę na zasadach franczyzy. Jest to najbardziej korzystna i elastyczna oferta franczyzy na rynku polskim. Wymagania wobec franczyzobiorcy:                                                                                   • Lokal:  powierzchnia min. 50 m2
• Wkład finansowy w kwocie 62 970,65 zł netto (77 454 zł brutto)
</t>
    </r>
  </si>
  <si>
    <t>KOSZT ZAKUPU PAKIETU                BRUTTO 77 454 ZŁ</t>
  </si>
  <si>
    <r>
      <t>Franczyza z Abacosun -  BIZNES Z GŁOWĄ – NAJNIŻSZY WKŁAD WŁASNY bez opłat miesięcznych</t>
    </r>
    <r>
      <rPr>
        <sz val="12"/>
        <rFont val="Arial"/>
        <family val="2"/>
      </rPr>
      <t xml:space="preserve">
Oferujemy Państwu współpracę na zasadach franczyzy. Jest to najbardziej korzystna i elastyczna oferta franczyzy na rynku polskim. Wymagania wobec franczyzobiorcy:                                                                                   • Lokal:  powierzchnia min. 50 m2
• Wkład finansowy w kwocie 102 401,54 zł netto (125 954 zł brutto)
</t>
    </r>
  </si>
  <si>
    <t>LASER WĄSIK</t>
  </si>
  <si>
    <t>LASER PACHY</t>
  </si>
  <si>
    <t>LASER BIKINI</t>
  </si>
  <si>
    <t>LASER UDO</t>
  </si>
  <si>
    <t>KOSZT ZAKUPU PAKIETU                BRUTTO 125 954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</si>
</sst>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\ &quot;zł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i/>
      <sz val="12"/>
      <name val="Poor Richard"/>
      <family val="1"/>
    </font>
    <font>
      <b/>
      <i/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2" fillId="33" borderId="1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34" borderId="16" xfId="0" applyFont="1" applyFill="1" applyBorder="1" applyAlignment="1" applyProtection="1">
      <alignment/>
      <protection locked="0"/>
    </xf>
    <xf numFmtId="3" fontId="5" fillId="34" borderId="17" xfId="0" applyNumberFormat="1" applyFont="1" applyFill="1" applyBorder="1" applyAlignment="1" applyProtection="1">
      <alignment horizontal="center"/>
      <protection/>
    </xf>
    <xf numFmtId="4" fontId="6" fillId="34" borderId="1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6" fillId="34" borderId="18" xfId="0" applyNumberFormat="1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/>
      <protection locked="0"/>
    </xf>
    <xf numFmtId="0" fontId="8" fillId="34" borderId="19" xfId="0" applyFont="1" applyFill="1" applyBorder="1" applyAlignment="1" applyProtection="1">
      <alignment horizontal="left" wrapText="1"/>
      <protection locked="0"/>
    </xf>
    <xf numFmtId="3" fontId="5" fillId="34" borderId="17" xfId="0" applyNumberFormat="1" applyFont="1" applyFill="1" applyBorder="1" applyAlignment="1" applyProtection="1">
      <alignment horizontal="center"/>
      <protection locked="0"/>
    </xf>
    <xf numFmtId="4" fontId="5" fillId="34" borderId="20" xfId="0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 locked="0"/>
    </xf>
    <xf numFmtId="3" fontId="6" fillId="35" borderId="21" xfId="0" applyNumberFormat="1" applyFont="1" applyFill="1" applyBorder="1" applyAlignment="1" applyProtection="1">
      <alignment horizontal="center"/>
      <protection locked="0"/>
    </xf>
    <xf numFmtId="4" fontId="6" fillId="35" borderId="21" xfId="0" applyNumberFormat="1" applyFont="1" applyFill="1" applyBorder="1" applyAlignment="1" applyProtection="1">
      <alignment horizontal="center"/>
      <protection locked="0"/>
    </xf>
    <xf numFmtId="4" fontId="5" fillId="34" borderId="22" xfId="0" applyNumberFormat="1" applyFont="1" applyFill="1" applyBorder="1" applyAlignment="1" applyProtection="1">
      <alignment horizontal="center"/>
      <protection/>
    </xf>
    <xf numFmtId="4" fontId="5" fillId="34" borderId="10" xfId="0" applyNumberFormat="1" applyFont="1" applyFill="1" applyBorder="1" applyAlignment="1" applyProtection="1">
      <alignment horizontal="center"/>
      <protection/>
    </xf>
    <xf numFmtId="3" fontId="6" fillId="35" borderId="23" xfId="0" applyNumberFormat="1" applyFont="1" applyFill="1" applyBorder="1" applyAlignment="1" applyProtection="1">
      <alignment horizontal="center"/>
      <protection locked="0"/>
    </xf>
    <xf numFmtId="4" fontId="6" fillId="35" borderId="23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/>
      <protection locked="0"/>
    </xf>
    <xf numFmtId="4" fontId="6" fillId="35" borderId="24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4" fontId="5" fillId="34" borderId="19" xfId="0" applyNumberFormat="1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5" fillId="34" borderId="25" xfId="0" applyFont="1" applyFill="1" applyBorder="1" applyAlignment="1" applyProtection="1">
      <alignment/>
      <protection locked="0"/>
    </xf>
    <xf numFmtId="0" fontId="8" fillId="34" borderId="26" xfId="0" applyFont="1" applyFill="1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5" fillId="34" borderId="27" xfId="0" applyFont="1" applyFill="1" applyBorder="1" applyAlignment="1" applyProtection="1">
      <alignment horizontal="center" wrapText="1"/>
      <protection locked="0"/>
    </xf>
    <xf numFmtId="3" fontId="5" fillId="34" borderId="19" xfId="0" applyNumberFormat="1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 horizontal="left" wrapText="1"/>
      <protection locked="0"/>
    </xf>
    <xf numFmtId="3" fontId="5" fillId="33" borderId="19" xfId="0" applyNumberFormat="1" applyFont="1" applyFill="1" applyBorder="1" applyAlignment="1" applyProtection="1">
      <alignment horizontal="center"/>
      <protection locked="0"/>
    </xf>
    <xf numFmtId="3" fontId="5" fillId="33" borderId="17" xfId="0" applyNumberFormat="1" applyFont="1" applyFill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 locked="0"/>
    </xf>
    <xf numFmtId="0" fontId="6" fillId="33" borderId="19" xfId="0" applyFont="1" applyFill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" fontId="6" fillId="35" borderId="10" xfId="0" applyNumberFormat="1" applyFont="1" applyFill="1" applyBorder="1" applyAlignment="1" applyProtection="1">
      <alignment horizontal="right"/>
      <protection locked="0"/>
    </xf>
    <xf numFmtId="3" fontId="5" fillId="34" borderId="10" xfId="0" applyNumberFormat="1" applyFont="1" applyFill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center"/>
      <protection/>
    </xf>
    <xf numFmtId="169" fontId="3" fillId="35" borderId="28" xfId="0" applyNumberFormat="1" applyFont="1" applyFill="1" applyBorder="1" applyAlignment="1" applyProtection="1">
      <alignment horizontal="center"/>
      <protection locked="0"/>
    </xf>
    <xf numFmtId="169" fontId="3" fillId="35" borderId="29" xfId="0" applyNumberFormat="1" applyFont="1" applyFill="1" applyBorder="1" applyAlignment="1" applyProtection="1">
      <alignment horizontal="center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center"/>
      <protection locked="0"/>
    </xf>
    <xf numFmtId="4" fontId="2" fillId="33" borderId="17" xfId="0" applyNumberFormat="1" applyFont="1" applyFill="1" applyBorder="1" applyAlignment="1" applyProtection="1">
      <alignment horizontal="center"/>
      <protection/>
    </xf>
    <xf numFmtId="169" fontId="2" fillId="0" borderId="32" xfId="0" applyNumberFormat="1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wrapText="1"/>
      <protection locked="0"/>
    </xf>
    <xf numFmtId="169" fontId="3" fillId="35" borderId="18" xfId="0" applyNumberFormat="1" applyFont="1" applyFill="1" applyBorder="1" applyAlignment="1" applyProtection="1">
      <alignment horizontal="center"/>
      <protection locked="0"/>
    </xf>
    <xf numFmtId="4" fontId="6" fillId="0" borderId="33" xfId="0" applyNumberFormat="1" applyFont="1" applyBorder="1" applyAlignment="1" applyProtection="1">
      <alignment horizontal="center"/>
      <protection locked="0"/>
    </xf>
    <xf numFmtId="4" fontId="6" fillId="0" borderId="27" xfId="0" applyNumberFormat="1" applyFont="1" applyBorder="1" applyAlignment="1" applyProtection="1">
      <alignment horizontal="center"/>
      <protection locked="0"/>
    </xf>
    <xf numFmtId="4" fontId="6" fillId="0" borderId="25" xfId="0" applyNumberFormat="1" applyFont="1" applyBorder="1" applyAlignment="1" applyProtection="1">
      <alignment horizontal="center"/>
      <protection locked="0"/>
    </xf>
    <xf numFmtId="4" fontId="6" fillId="0" borderId="18" xfId="0" applyNumberFormat="1" applyFont="1" applyBorder="1" applyAlignment="1" applyProtection="1">
      <alignment horizontal="center"/>
      <protection locked="0"/>
    </xf>
    <xf numFmtId="4" fontId="6" fillId="0" borderId="23" xfId="0" applyNumberFormat="1" applyFont="1" applyBorder="1" applyAlignment="1" applyProtection="1">
      <alignment horizontal="center"/>
      <protection locked="0"/>
    </xf>
    <xf numFmtId="4" fontId="6" fillId="0" borderId="28" xfId="0" applyNumberFormat="1" applyFont="1" applyBorder="1" applyAlignment="1" applyProtection="1">
      <alignment horizontal="center"/>
      <protection locked="0"/>
    </xf>
    <xf numFmtId="4" fontId="6" fillId="0" borderId="24" xfId="0" applyNumberFormat="1" applyFont="1" applyBorder="1" applyAlignment="1" applyProtection="1">
      <alignment horizontal="center"/>
      <protection locked="0"/>
    </xf>
    <xf numFmtId="4" fontId="6" fillId="34" borderId="10" xfId="0" applyNumberFormat="1" applyFont="1" applyFill="1" applyBorder="1" applyAlignment="1" applyProtection="1">
      <alignment horizontal="right"/>
      <protection/>
    </xf>
    <xf numFmtId="0" fontId="5" fillId="34" borderId="17" xfId="0" applyFont="1" applyFill="1" applyBorder="1" applyAlignment="1" applyProtection="1">
      <alignment horizontal="center"/>
      <protection/>
    </xf>
    <xf numFmtId="3" fontId="5" fillId="34" borderId="16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34" borderId="33" xfId="0" applyFont="1" applyFill="1" applyBorder="1" applyAlignment="1" applyProtection="1">
      <alignment horizontal="center" wrapText="1"/>
      <protection/>
    </xf>
    <xf numFmtId="0" fontId="11" fillId="0" borderId="16" xfId="0" applyFont="1" applyBorder="1" applyAlignment="1" applyProtection="1">
      <alignment/>
      <protection/>
    </xf>
    <xf numFmtId="0" fontId="5" fillId="34" borderId="25" xfId="0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5" fillId="34" borderId="25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3" fontId="5" fillId="33" borderId="17" xfId="0" applyNumberFormat="1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4" fontId="6" fillId="34" borderId="18" xfId="0" applyNumberFormat="1" applyFont="1" applyFill="1" applyBorder="1" applyAlignment="1" applyProtection="1">
      <alignment horizontal="center"/>
      <protection/>
    </xf>
    <xf numFmtId="4" fontId="6" fillId="34" borderId="17" xfId="0" applyNumberFormat="1" applyFont="1" applyFill="1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4" fillId="34" borderId="16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/>
      <protection/>
    </xf>
    <xf numFmtId="0" fontId="8" fillId="34" borderId="19" xfId="0" applyFont="1" applyFill="1" applyBorder="1" applyAlignment="1" applyProtection="1">
      <alignment horizontal="left" wrapText="1"/>
      <protection/>
    </xf>
    <xf numFmtId="3" fontId="5" fillId="34" borderId="19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left" wrapText="1"/>
      <protection/>
    </xf>
    <xf numFmtId="3" fontId="5" fillId="33" borderId="19" xfId="0" applyNumberFormat="1" applyFont="1" applyFill="1" applyBorder="1" applyAlignment="1" applyProtection="1">
      <alignment horizontal="center"/>
      <protection/>
    </xf>
    <xf numFmtId="4" fontId="5" fillId="34" borderId="19" xfId="0" applyNumberFormat="1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4" fontId="6" fillId="34" borderId="10" xfId="0" applyNumberFormat="1" applyFont="1" applyFill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6" fillId="0" borderId="19" xfId="0" applyFont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2333625</xdr:colOff>
      <xdr:row>0</xdr:row>
      <xdr:rowOff>28575</xdr:rowOff>
    </xdr:from>
    <xdr:to>
      <xdr:col>2</xdr:col>
      <xdr:colOff>257175</xdr:colOff>
      <xdr:row>0</xdr:row>
      <xdr:rowOff>1933575</xdr:rowOff>
    </xdr:to>
    <xdr:pic>
      <xdr:nvPicPr>
        <xdr:cNvPr id="1" name="Picture 2" descr="la piovra kolor popra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8575"/>
          <a:ext cx="1905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2076450</xdr:colOff>
      <xdr:row>0</xdr:row>
      <xdr:rowOff>1857375</xdr:rowOff>
    </xdr:from>
    <xdr:to>
      <xdr:col>2</xdr:col>
      <xdr:colOff>561975</xdr:colOff>
      <xdr:row>0</xdr:row>
      <xdr:rowOff>2362200</xdr:rowOff>
    </xdr:to>
    <xdr:pic>
      <xdr:nvPicPr>
        <xdr:cNvPr id="2" name="Picture 3" descr="logo abacosu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1857375"/>
          <a:ext cx="2466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2076450</xdr:colOff>
      <xdr:row>0</xdr:row>
      <xdr:rowOff>1857375</xdr:rowOff>
    </xdr:from>
    <xdr:to>
      <xdr:col>1</xdr:col>
      <xdr:colOff>561975</xdr:colOff>
      <xdr:row>0</xdr:row>
      <xdr:rowOff>2362200</xdr:rowOff>
    </xdr:to>
    <xdr:pic>
      <xdr:nvPicPr>
        <xdr:cNvPr id="1" name="Picture 2" descr="logo abacosu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57375"/>
          <a:ext cx="2466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2333625</xdr:colOff>
      <xdr:row>0</xdr:row>
      <xdr:rowOff>28575</xdr:rowOff>
    </xdr:from>
    <xdr:to>
      <xdr:col>1</xdr:col>
      <xdr:colOff>257175</xdr:colOff>
      <xdr:row>0</xdr:row>
      <xdr:rowOff>1933575</xdr:rowOff>
    </xdr:to>
    <xdr:pic>
      <xdr:nvPicPr>
        <xdr:cNvPr id="2" name="Picture 3" descr="la piovra kolor popra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28575"/>
          <a:ext cx="1905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2333625</xdr:colOff>
      <xdr:row>0</xdr:row>
      <xdr:rowOff>28575</xdr:rowOff>
    </xdr:from>
    <xdr:to>
      <xdr:col>2</xdr:col>
      <xdr:colOff>257175</xdr:colOff>
      <xdr:row>0</xdr:row>
      <xdr:rowOff>1933575</xdr:rowOff>
    </xdr:to>
    <xdr:pic>
      <xdr:nvPicPr>
        <xdr:cNvPr id="1" name="Picture 3" descr="la piovra kolor popra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8575"/>
          <a:ext cx="1905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2076450</xdr:colOff>
      <xdr:row>0</xdr:row>
      <xdr:rowOff>1857375</xdr:rowOff>
    </xdr:from>
    <xdr:to>
      <xdr:col>2</xdr:col>
      <xdr:colOff>561975</xdr:colOff>
      <xdr:row>0</xdr:row>
      <xdr:rowOff>2362200</xdr:rowOff>
    </xdr:to>
    <xdr:pic>
      <xdr:nvPicPr>
        <xdr:cNvPr id="2" name="Picture 4" descr="logo abacosu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1857375"/>
          <a:ext cx="2466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2333625</xdr:colOff>
      <xdr:row>0</xdr:row>
      <xdr:rowOff>28575</xdr:rowOff>
    </xdr:from>
    <xdr:to>
      <xdr:col>1</xdr:col>
      <xdr:colOff>257175</xdr:colOff>
      <xdr:row>0</xdr:row>
      <xdr:rowOff>1933575</xdr:rowOff>
    </xdr:to>
    <xdr:pic>
      <xdr:nvPicPr>
        <xdr:cNvPr id="1" name="Picture 2" descr="la piovra kolor popra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8575"/>
          <a:ext cx="1905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2076450</xdr:colOff>
      <xdr:row>0</xdr:row>
      <xdr:rowOff>1857375</xdr:rowOff>
    </xdr:from>
    <xdr:to>
      <xdr:col>1</xdr:col>
      <xdr:colOff>561975</xdr:colOff>
      <xdr:row>0</xdr:row>
      <xdr:rowOff>2362200</xdr:rowOff>
    </xdr:to>
    <xdr:pic>
      <xdr:nvPicPr>
        <xdr:cNvPr id="2" name="Picture 3" descr="logo abacosu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1857375"/>
          <a:ext cx="2466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5"/>
  <sheetViews>
    <sheetView zoomScalePageLayoutView="0" workbookViewId="0" topLeftCell="A16">
      <selection activeCell="B22" sqref="B22"/>
    </sheetView>
  </sheetViews>
  <sheetFormatPr defaultColWidth="9.140625" defaultRowHeight="12.75"/>
  <cols>
    <col min="1" max="1" width="9.140625" style="1" customWidth="1"/>
    <col min="2" max="2" width="59.7109375" style="1" customWidth="1"/>
    <col min="3" max="3" width="14.00390625" style="2" customWidth="1"/>
    <col min="4" max="4" width="10.7109375" style="2" customWidth="1"/>
    <col min="5" max="5" width="12.421875" style="2" customWidth="1"/>
    <col min="6" max="6" width="12.7109375" style="1" customWidth="1"/>
    <col min="7" max="7" width="9.140625" style="1" customWidth="1"/>
    <col min="8" max="8" width="29.140625" style="1" customWidth="1"/>
    <col min="9" max="16384" width="9.140625" style="1" customWidth="1"/>
  </cols>
  <sheetData>
    <row r="1" spans="2:5" ht="188.25" customHeight="1" thickBot="1">
      <c r="B1" s="102"/>
      <c r="C1" s="103"/>
      <c r="D1" s="103"/>
      <c r="E1" s="103"/>
    </row>
    <row r="2" spans="2:5" ht="108.75" customHeight="1" thickBot="1">
      <c r="B2" s="104" t="s">
        <v>54</v>
      </c>
      <c r="C2" s="105"/>
      <c r="D2" s="105"/>
      <c r="E2" s="106"/>
    </row>
    <row r="3" spans="2:5" s="15" customFormat="1" ht="27.75" customHeight="1" thickBot="1">
      <c r="B3" s="107" t="s">
        <v>27</v>
      </c>
      <c r="C3" s="108"/>
      <c r="D3" s="108"/>
      <c r="E3" s="108"/>
    </row>
    <row r="4" spans="2:5" s="4" customFormat="1" ht="49.5" customHeight="1" thickBot="1">
      <c r="B4" s="71" t="s">
        <v>33</v>
      </c>
      <c r="C4" s="83"/>
      <c r="D4" s="83" t="s">
        <v>57</v>
      </c>
      <c r="E4" s="83" t="s">
        <v>56</v>
      </c>
    </row>
    <row r="5" spans="2:5" ht="15.75" thickBot="1">
      <c r="B5" s="72" t="s">
        <v>1</v>
      </c>
      <c r="C5" s="84"/>
      <c r="D5" s="84"/>
      <c r="E5" s="85"/>
    </row>
    <row r="6" spans="2:5" s="4" customFormat="1" ht="19.5" customHeight="1" thickBot="1">
      <c r="B6" s="75" t="s">
        <v>46</v>
      </c>
      <c r="C6" s="87"/>
      <c r="D6" s="24">
        <f>+C7*C8</f>
        <v>300</v>
      </c>
      <c r="E6" s="20">
        <f>(+D6*25)-(+D6*25)*23/123</f>
        <v>6097.5609756097565</v>
      </c>
    </row>
    <row r="7" spans="2:5" s="4" customFormat="1" ht="19.5" customHeight="1">
      <c r="B7" s="21" t="s">
        <v>2</v>
      </c>
      <c r="C7" s="22">
        <v>3</v>
      </c>
      <c r="D7" s="59"/>
      <c r="E7" s="60"/>
    </row>
    <row r="8" spans="2:5" s="4" customFormat="1" ht="19.5" customHeight="1" thickBot="1">
      <c r="B8" s="21" t="s">
        <v>42</v>
      </c>
      <c r="C8" s="23">
        <v>100</v>
      </c>
      <c r="D8" s="61"/>
      <c r="E8" s="62"/>
    </row>
    <row r="9" spans="2:5" s="4" customFormat="1" ht="19.5" customHeight="1" thickBot="1">
      <c r="B9" s="75" t="s">
        <v>25</v>
      </c>
      <c r="C9" s="87"/>
      <c r="D9" s="25">
        <f>+C10*C11</f>
        <v>120</v>
      </c>
      <c r="E9" s="20">
        <f>(+D9*25)-(+D9*25)*23/123</f>
        <v>2439.0243902439024</v>
      </c>
    </row>
    <row r="10" spans="2:5" s="4" customFormat="1" ht="19.5" customHeight="1">
      <c r="B10" s="21" t="s">
        <v>2</v>
      </c>
      <c r="C10" s="26">
        <v>3</v>
      </c>
      <c r="D10" s="63"/>
      <c r="E10" s="64"/>
    </row>
    <row r="11" spans="2:5" s="4" customFormat="1" ht="19.5" customHeight="1" thickBot="1">
      <c r="B11" s="28" t="s">
        <v>42</v>
      </c>
      <c r="C11" s="29">
        <v>40</v>
      </c>
      <c r="D11" s="65"/>
      <c r="E11" s="62"/>
    </row>
    <row r="12" spans="2:5" s="4" customFormat="1" ht="19.5" customHeight="1" thickBot="1">
      <c r="B12" s="75" t="s">
        <v>48</v>
      </c>
      <c r="C12" s="87"/>
      <c r="D12" s="25">
        <f>+C13*C14</f>
        <v>540</v>
      </c>
      <c r="E12" s="20">
        <f>(+D12*25)-(+D12*25)*23/123</f>
        <v>10975.609756097561</v>
      </c>
    </row>
    <row r="13" spans="2:5" s="4" customFormat="1" ht="19.5" customHeight="1">
      <c r="B13" s="21" t="s">
        <v>2</v>
      </c>
      <c r="C13" s="26">
        <v>3</v>
      </c>
      <c r="D13" s="63"/>
      <c r="E13" s="64"/>
    </row>
    <row r="14" spans="2:5" s="4" customFormat="1" ht="19.5" customHeight="1" thickBot="1">
      <c r="B14" s="21" t="s">
        <v>42</v>
      </c>
      <c r="C14" s="29">
        <v>180</v>
      </c>
      <c r="D14" s="65"/>
      <c r="E14" s="62"/>
    </row>
    <row r="15" spans="2:5" s="4" customFormat="1" ht="19.5" customHeight="1" thickBot="1">
      <c r="B15" s="33" t="s">
        <v>26</v>
      </c>
      <c r="C15" s="34"/>
      <c r="D15" s="19"/>
      <c r="E15" s="19">
        <f>SUM(E6:E14)</f>
        <v>19512.19512195122</v>
      </c>
    </row>
    <row r="16" ht="13.5" thickBot="1"/>
    <row r="17" spans="2:5" ht="13.5" thickBot="1">
      <c r="B17" s="37" t="s">
        <v>30</v>
      </c>
      <c r="C17" s="35"/>
      <c r="D17" s="35"/>
      <c r="E17" s="47"/>
    </row>
    <row r="18" spans="2:5" s="30" customFormat="1" ht="19.5" customHeight="1" thickBot="1">
      <c r="B18" s="44" t="s">
        <v>17</v>
      </c>
      <c r="C18" s="45"/>
      <c r="D18" s="45"/>
      <c r="E18" s="66">
        <f>(8.8*C7+7.8*C10+6*C13)*25-(8.8*C7+7.8*C10+6*C13)*25*23/123</f>
        <v>1378.0487804878048</v>
      </c>
    </row>
    <row r="19" spans="2:5" s="4" customFormat="1" ht="19.5" customHeight="1" thickBot="1">
      <c r="B19" s="44" t="s">
        <v>14</v>
      </c>
      <c r="C19" s="46"/>
      <c r="D19" s="46"/>
      <c r="E19" s="48">
        <v>2000</v>
      </c>
    </row>
    <row r="20" spans="2:5" s="4" customFormat="1" ht="19.5" customHeight="1" thickBot="1">
      <c r="B20" s="44" t="s">
        <v>24</v>
      </c>
      <c r="C20" s="46"/>
      <c r="D20" s="46"/>
      <c r="E20" s="48">
        <f>+E15*20%</f>
        <v>3902.439024390244</v>
      </c>
    </row>
    <row r="21" spans="2:5" s="30" customFormat="1" ht="19.5" customHeight="1" thickBot="1">
      <c r="B21" s="44" t="s">
        <v>31</v>
      </c>
      <c r="C21" s="45"/>
      <c r="D21" s="45"/>
      <c r="E21" s="66">
        <f>+E20*20.64%</f>
        <v>805.4634146341464</v>
      </c>
    </row>
    <row r="22" spans="2:5" s="30" customFormat="1" ht="19.5" customHeight="1" thickBot="1">
      <c r="B22" s="44" t="s">
        <v>32</v>
      </c>
      <c r="C22" s="45"/>
      <c r="D22" s="45"/>
      <c r="E22" s="48">
        <v>1316.97</v>
      </c>
    </row>
    <row r="23" spans="2:5" s="4" customFormat="1" ht="19.5" customHeight="1" thickBot="1">
      <c r="B23" s="44" t="s">
        <v>19</v>
      </c>
      <c r="C23" s="46"/>
      <c r="D23" s="46"/>
      <c r="E23" s="48">
        <v>1000</v>
      </c>
    </row>
    <row r="24" spans="2:5" s="4" customFormat="1" ht="19.5" customHeight="1" thickBot="1">
      <c r="B24" s="44" t="s">
        <v>15</v>
      </c>
      <c r="C24" s="46"/>
      <c r="D24" s="46"/>
      <c r="E24" s="48">
        <v>200</v>
      </c>
    </row>
    <row r="25" spans="2:5" s="4" customFormat="1" ht="19.5" customHeight="1" thickBot="1">
      <c r="B25" s="44" t="s">
        <v>16</v>
      </c>
      <c r="C25" s="46"/>
      <c r="D25" s="46"/>
      <c r="E25" s="48">
        <v>500</v>
      </c>
    </row>
    <row r="26" spans="2:5" s="4" customFormat="1" ht="19.5" customHeight="1" thickBot="1">
      <c r="B26" s="44" t="s">
        <v>20</v>
      </c>
      <c r="C26" s="46"/>
      <c r="D26" s="46"/>
      <c r="E26" s="48">
        <v>500</v>
      </c>
    </row>
    <row r="27" spans="2:5" s="4" customFormat="1" ht="19.5" customHeight="1" thickBot="1">
      <c r="B27" s="44" t="s">
        <v>18</v>
      </c>
      <c r="C27" s="46"/>
      <c r="D27" s="46"/>
      <c r="E27" s="48">
        <v>200</v>
      </c>
    </row>
    <row r="28" spans="2:5" s="4" customFormat="1" ht="19.5" customHeight="1" thickBot="1">
      <c r="B28" s="17" t="s">
        <v>29</v>
      </c>
      <c r="C28" s="18"/>
      <c r="D28" s="39"/>
      <c r="E28" s="49">
        <f>SUM(E18:E27)</f>
        <v>11802.921219512195</v>
      </c>
    </row>
    <row r="29" spans="2:5" s="30" customFormat="1" ht="19.5" customHeight="1" thickBot="1">
      <c r="B29" s="40"/>
      <c r="C29" s="41"/>
      <c r="D29" s="42"/>
      <c r="E29" s="82"/>
    </row>
    <row r="30" spans="2:5" s="4" customFormat="1" ht="19.5" customHeight="1" thickBot="1">
      <c r="B30" s="80" t="s">
        <v>21</v>
      </c>
      <c r="C30" s="98"/>
      <c r="D30" s="99"/>
      <c r="E30" s="49">
        <f>+E15-E28</f>
        <v>7709.273902439025</v>
      </c>
    </row>
    <row r="31" spans="2:5" s="4" customFormat="1" ht="19.5" customHeight="1" thickBot="1">
      <c r="B31" s="80" t="s">
        <v>55</v>
      </c>
      <c r="C31" s="98"/>
      <c r="D31" s="99" t="s">
        <v>50</v>
      </c>
      <c r="E31" s="25">
        <v>41263.31</v>
      </c>
    </row>
    <row r="32" spans="2:5" s="4" customFormat="1" ht="19.5" customHeight="1" thickBot="1">
      <c r="B32" s="80" t="s">
        <v>22</v>
      </c>
      <c r="C32" s="98"/>
      <c r="D32" s="68">
        <f>+E31/E30</f>
        <v>5.352424952360987</v>
      </c>
      <c r="E32" s="67" t="s">
        <v>23</v>
      </c>
    </row>
    <row r="33" ht="12.75">
      <c r="E33" s="1"/>
    </row>
    <row r="34" spans="2:5" s="15" customFormat="1" ht="51.75" customHeight="1">
      <c r="B34" s="109" t="s">
        <v>35</v>
      </c>
      <c r="C34" s="109"/>
      <c r="D34" s="109"/>
      <c r="E34" s="109"/>
    </row>
    <row r="35" spans="2:5" ht="12.75">
      <c r="B35" s="69"/>
      <c r="C35" s="89"/>
      <c r="D35" s="89"/>
      <c r="E35" s="69"/>
    </row>
    <row r="36" spans="2:5" ht="15.75">
      <c r="B36" s="70" t="s">
        <v>28</v>
      </c>
      <c r="C36" s="89"/>
      <c r="D36" s="89"/>
      <c r="E36" s="69"/>
    </row>
    <row r="37" spans="2:5" ht="12.75">
      <c r="B37" s="69"/>
      <c r="C37" s="89"/>
      <c r="D37" s="89"/>
      <c r="E37" s="69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</sheetData>
  <sheetProtection sheet="1"/>
  <mergeCells count="4">
    <mergeCell ref="B1:E1"/>
    <mergeCell ref="B2:E2"/>
    <mergeCell ref="B3:E3"/>
    <mergeCell ref="B34:E34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zoomScalePageLayoutView="0" workbookViewId="0" topLeftCell="A10">
      <selection activeCell="D22" sqref="D22"/>
    </sheetView>
  </sheetViews>
  <sheetFormatPr defaultColWidth="9.140625" defaultRowHeight="12.75"/>
  <cols>
    <col min="1" max="1" width="59.7109375" style="1" customWidth="1"/>
    <col min="2" max="2" width="17.00390625" style="2" customWidth="1"/>
    <col min="3" max="3" width="10.7109375" style="2" customWidth="1"/>
    <col min="4" max="4" width="12.421875" style="2" customWidth="1"/>
    <col min="5" max="5" width="12.7109375" style="1" customWidth="1"/>
    <col min="6" max="6" width="9.140625" style="1" customWidth="1"/>
    <col min="7" max="7" width="29.140625" style="1" customWidth="1"/>
    <col min="8" max="16384" width="9.140625" style="1" customWidth="1"/>
  </cols>
  <sheetData>
    <row r="1" spans="1:4" ht="188.25" customHeight="1" thickBot="1">
      <c r="A1" s="102"/>
      <c r="B1" s="103"/>
      <c r="C1" s="103"/>
      <c r="D1" s="103"/>
    </row>
    <row r="2" spans="1:4" ht="108.75" customHeight="1" thickBot="1">
      <c r="A2" s="104" t="s">
        <v>52</v>
      </c>
      <c r="B2" s="105"/>
      <c r="C2" s="105"/>
      <c r="D2" s="106"/>
    </row>
    <row r="3" spans="1:4" s="15" customFormat="1" ht="27.75" customHeight="1" thickBot="1">
      <c r="A3" s="107" t="s">
        <v>27</v>
      </c>
      <c r="B3" s="108"/>
      <c r="C3" s="108"/>
      <c r="D3" s="108"/>
    </row>
    <row r="4" spans="1:4" s="4" customFormat="1" ht="63.75" customHeight="1" thickBot="1">
      <c r="A4" s="71" t="s">
        <v>0</v>
      </c>
      <c r="B4" s="83"/>
      <c r="C4" s="83" t="s">
        <v>43</v>
      </c>
      <c r="D4" s="83" t="s">
        <v>44</v>
      </c>
    </row>
    <row r="5" spans="1:4" ht="15.75" thickBot="1">
      <c r="A5" s="72" t="s">
        <v>1</v>
      </c>
      <c r="B5" s="84"/>
      <c r="C5" s="84"/>
      <c r="D5" s="85"/>
    </row>
    <row r="6" spans="1:4" s="4" customFormat="1" ht="19.5" customHeight="1" thickBot="1">
      <c r="A6" s="73" t="s">
        <v>45</v>
      </c>
      <c r="B6" s="86"/>
      <c r="C6" s="20">
        <f>+B7*B8</f>
        <v>300</v>
      </c>
      <c r="D6" s="20">
        <f>(+C6*25)-(+C6*25)*23/123</f>
        <v>6097.5609756097565</v>
      </c>
    </row>
    <row r="7" spans="1:4" s="4" customFormat="1" ht="19.5" customHeight="1">
      <c r="A7" s="21" t="s">
        <v>2</v>
      </c>
      <c r="B7" s="22">
        <v>3</v>
      </c>
      <c r="C7" s="59"/>
      <c r="D7" s="60"/>
    </row>
    <row r="8" spans="1:4" s="4" customFormat="1" ht="19.5" customHeight="1" thickBot="1">
      <c r="A8" s="21" t="s">
        <v>42</v>
      </c>
      <c r="B8" s="23">
        <v>100</v>
      </c>
      <c r="C8" s="61"/>
      <c r="D8" s="62"/>
    </row>
    <row r="9" spans="1:4" s="4" customFormat="1" ht="19.5" customHeight="1" thickBot="1">
      <c r="A9" s="75" t="s">
        <v>37</v>
      </c>
      <c r="B9" s="87"/>
      <c r="C9" s="25">
        <f>+B10*B11</f>
        <v>260</v>
      </c>
      <c r="D9" s="20">
        <f>(+C9*25)-(+C9*25)*23/123</f>
        <v>5284.552845528455</v>
      </c>
    </row>
    <row r="10" spans="1:4" s="4" customFormat="1" ht="19.5" customHeight="1">
      <c r="A10" s="21" t="s">
        <v>2</v>
      </c>
      <c r="B10" s="26">
        <v>1</v>
      </c>
      <c r="C10" s="63"/>
      <c r="D10" s="64"/>
    </row>
    <row r="11" spans="1:4" s="4" customFormat="1" ht="19.5" customHeight="1" thickBot="1">
      <c r="A11" s="21" t="s">
        <v>42</v>
      </c>
      <c r="B11" s="27">
        <v>260</v>
      </c>
      <c r="C11" s="63"/>
      <c r="D11" s="64"/>
    </row>
    <row r="12" spans="1:4" s="4" customFormat="1" ht="19.5" customHeight="1" thickBot="1">
      <c r="A12" s="75" t="s">
        <v>25</v>
      </c>
      <c r="B12" s="87"/>
      <c r="C12" s="25">
        <f>+B13*B14</f>
        <v>80</v>
      </c>
      <c r="D12" s="20">
        <f>(+C12*25)-(+C12*25)*23/123</f>
        <v>1626.0162601626016</v>
      </c>
    </row>
    <row r="13" spans="1:4" s="4" customFormat="1" ht="19.5" customHeight="1">
      <c r="A13" s="21" t="s">
        <v>2</v>
      </c>
      <c r="B13" s="26">
        <v>2</v>
      </c>
      <c r="C13" s="63"/>
      <c r="D13" s="64"/>
    </row>
    <row r="14" spans="1:4" s="4" customFormat="1" ht="19.5" customHeight="1" thickBot="1">
      <c r="A14" s="21" t="s">
        <v>42</v>
      </c>
      <c r="B14" s="29">
        <v>40</v>
      </c>
      <c r="C14" s="65"/>
      <c r="D14" s="62"/>
    </row>
    <row r="15" spans="1:4" s="4" customFormat="1" ht="19.5" customHeight="1" thickBot="1">
      <c r="A15" s="75" t="s">
        <v>48</v>
      </c>
      <c r="B15" s="87"/>
      <c r="C15" s="25">
        <f>+B16*B17</f>
        <v>540</v>
      </c>
      <c r="D15" s="20">
        <f>(+C15*25)-(+C15*25)*23/123</f>
        <v>10975.609756097561</v>
      </c>
    </row>
    <row r="16" spans="1:4" s="4" customFormat="1" ht="19.5" customHeight="1">
      <c r="A16" s="21" t="s">
        <v>2</v>
      </c>
      <c r="B16" s="26">
        <v>3</v>
      </c>
      <c r="C16" s="63"/>
      <c r="D16" s="64"/>
    </row>
    <row r="17" spans="1:4" s="4" customFormat="1" ht="19.5" customHeight="1" thickBot="1">
      <c r="A17" s="21" t="s">
        <v>42</v>
      </c>
      <c r="B17" s="29">
        <v>180</v>
      </c>
      <c r="C17" s="65"/>
      <c r="D17" s="62"/>
    </row>
    <row r="18" spans="1:4" s="4" customFormat="1" ht="19.5" customHeight="1" thickBot="1">
      <c r="A18" s="77" t="s">
        <v>41</v>
      </c>
      <c r="B18" s="88"/>
      <c r="C18" s="12"/>
      <c r="D18" s="12">
        <f>SUM(D6:D17)</f>
        <v>23983.739837398374</v>
      </c>
    </row>
    <row r="19" spans="1:4" ht="13.5" thickBot="1">
      <c r="A19" s="69"/>
      <c r="B19" s="89"/>
      <c r="C19" s="89"/>
      <c r="D19" s="89"/>
    </row>
    <row r="20" spans="1:4" ht="13.5" thickBot="1">
      <c r="A20" s="90" t="s">
        <v>30</v>
      </c>
      <c r="B20" s="91"/>
      <c r="C20" s="91"/>
      <c r="D20" s="92"/>
    </row>
    <row r="21" spans="1:4" s="30" customFormat="1" ht="19.5" customHeight="1" thickBot="1">
      <c r="A21" s="79" t="s">
        <v>47</v>
      </c>
      <c r="B21" s="93"/>
      <c r="C21" s="93"/>
      <c r="D21" s="66">
        <f>((7.83*B7+82*B10+7.8*B13+B16*6)*25)-((7.83*B7+82*B10+7.8*B13+B16*6)*25*23/123)</f>
        <v>2827.032520325203</v>
      </c>
    </row>
    <row r="22" spans="1:4" s="4" customFormat="1" ht="19.5" customHeight="1" thickBot="1">
      <c r="A22" s="44" t="s">
        <v>14</v>
      </c>
      <c r="B22" s="46"/>
      <c r="C22" s="46"/>
      <c r="D22" s="48">
        <v>2000</v>
      </c>
    </row>
    <row r="23" spans="1:4" s="4" customFormat="1" ht="19.5" customHeight="1" thickBot="1">
      <c r="A23" s="44" t="s">
        <v>24</v>
      </c>
      <c r="B23" s="46"/>
      <c r="C23" s="46"/>
      <c r="D23" s="48">
        <f>+D18*20%</f>
        <v>4796.747967479675</v>
      </c>
    </row>
    <row r="24" spans="1:4" s="30" customFormat="1" ht="19.5" customHeight="1" thickBot="1">
      <c r="A24" s="79" t="s">
        <v>31</v>
      </c>
      <c r="B24" s="93"/>
      <c r="C24" s="93"/>
      <c r="D24" s="66">
        <f>+D23*20.64%</f>
        <v>990.048780487805</v>
      </c>
    </row>
    <row r="25" spans="1:4" s="30" customFormat="1" ht="19.5" customHeight="1" thickBot="1">
      <c r="A25" s="44" t="s">
        <v>32</v>
      </c>
      <c r="B25" s="45"/>
      <c r="C25" s="45"/>
      <c r="D25" s="48">
        <v>1316.97</v>
      </c>
    </row>
    <row r="26" spans="1:4" s="4" customFormat="1" ht="19.5" customHeight="1" thickBot="1">
      <c r="A26" s="44" t="s">
        <v>19</v>
      </c>
      <c r="B26" s="46"/>
      <c r="C26" s="46"/>
      <c r="D26" s="48">
        <v>1000</v>
      </c>
    </row>
    <row r="27" spans="1:4" s="4" customFormat="1" ht="19.5" customHeight="1" thickBot="1">
      <c r="A27" s="44" t="s">
        <v>15</v>
      </c>
      <c r="B27" s="46"/>
      <c r="C27" s="46"/>
      <c r="D27" s="48">
        <v>200</v>
      </c>
    </row>
    <row r="28" spans="1:4" s="4" customFormat="1" ht="19.5" customHeight="1" thickBot="1">
      <c r="A28" s="44" t="s">
        <v>16</v>
      </c>
      <c r="B28" s="46"/>
      <c r="C28" s="46"/>
      <c r="D28" s="48">
        <v>500</v>
      </c>
    </row>
    <row r="29" spans="1:4" s="4" customFormat="1" ht="19.5" customHeight="1" thickBot="1">
      <c r="A29" s="44" t="s">
        <v>20</v>
      </c>
      <c r="B29" s="46"/>
      <c r="C29" s="46"/>
      <c r="D29" s="48">
        <v>500</v>
      </c>
    </row>
    <row r="30" spans="1:4" s="4" customFormat="1" ht="19.5" customHeight="1" thickBot="1">
      <c r="A30" s="44" t="s">
        <v>18</v>
      </c>
      <c r="B30" s="46"/>
      <c r="C30" s="46"/>
      <c r="D30" s="48">
        <v>200</v>
      </c>
    </row>
    <row r="31" spans="1:4" s="4" customFormat="1" ht="19.5" customHeight="1" thickBot="1">
      <c r="A31" s="80" t="s">
        <v>29</v>
      </c>
      <c r="B31" s="94"/>
      <c r="C31" s="95"/>
      <c r="D31" s="49">
        <f>SUM(D21:D30)</f>
        <v>14330.799268292682</v>
      </c>
    </row>
    <row r="32" spans="1:4" s="30" customFormat="1" ht="19.5" customHeight="1" thickBot="1">
      <c r="A32" s="81"/>
      <c r="B32" s="96"/>
      <c r="C32" s="97"/>
      <c r="D32" s="43"/>
    </row>
    <row r="33" spans="1:4" s="4" customFormat="1" ht="19.5" customHeight="1" thickBot="1">
      <c r="A33" s="80" t="s">
        <v>21</v>
      </c>
      <c r="B33" s="98"/>
      <c r="C33" s="99"/>
      <c r="D33" s="49">
        <f>+D18-D31</f>
        <v>9652.940569105693</v>
      </c>
    </row>
    <row r="34" spans="1:4" s="4" customFormat="1" ht="19.5" customHeight="1" thickBot="1">
      <c r="A34" s="80" t="s">
        <v>53</v>
      </c>
      <c r="B34" s="98"/>
      <c r="C34" s="99" t="s">
        <v>49</v>
      </c>
      <c r="D34" s="25">
        <v>40693.9</v>
      </c>
    </row>
    <row r="35" spans="1:4" s="4" customFormat="1" ht="19.5" customHeight="1" thickBot="1">
      <c r="A35" s="80" t="s">
        <v>22</v>
      </c>
      <c r="B35" s="98"/>
      <c r="C35" s="68">
        <f>+D34/D33</f>
        <v>4.215699838683471</v>
      </c>
      <c r="D35" s="67" t="s">
        <v>23</v>
      </c>
    </row>
    <row r="36" spans="1:4" ht="12.75">
      <c r="A36" s="69"/>
      <c r="B36" s="89"/>
      <c r="C36" s="89"/>
      <c r="D36" s="69"/>
    </row>
    <row r="37" spans="1:4" s="15" customFormat="1" ht="51.75" customHeight="1">
      <c r="A37" s="109" t="s">
        <v>36</v>
      </c>
      <c r="B37" s="109"/>
      <c r="C37" s="109"/>
      <c r="D37" s="109"/>
    </row>
    <row r="38" spans="1:4" ht="12.75">
      <c r="A38" s="69"/>
      <c r="B38" s="89"/>
      <c r="C38" s="89"/>
      <c r="D38" s="69"/>
    </row>
    <row r="39" spans="1:4" ht="15.75">
      <c r="A39" s="70" t="s">
        <v>28</v>
      </c>
      <c r="B39" s="89"/>
      <c r="C39" s="89"/>
      <c r="D39" s="69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</sheetData>
  <sheetProtection sheet="1"/>
  <mergeCells count="4">
    <mergeCell ref="A1:D1"/>
    <mergeCell ref="A2:D2"/>
    <mergeCell ref="A3:D3"/>
    <mergeCell ref="A37:D37"/>
  </mergeCells>
  <printOptions/>
  <pageMargins left="0.75" right="0.75" top="1" bottom="1" header="0.5" footer="0.5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1"/>
  <sheetViews>
    <sheetView zoomScalePageLayoutView="0" workbookViewId="0" topLeftCell="A19">
      <selection activeCell="E25" sqref="E25"/>
    </sheetView>
  </sheetViews>
  <sheetFormatPr defaultColWidth="9.140625" defaultRowHeight="12.75"/>
  <cols>
    <col min="1" max="1" width="9.140625" style="1" customWidth="1"/>
    <col min="2" max="2" width="59.7109375" style="1" customWidth="1"/>
    <col min="3" max="3" width="14.00390625" style="2" customWidth="1"/>
    <col min="4" max="4" width="10.7109375" style="2" customWidth="1"/>
    <col min="5" max="5" width="12.421875" style="2" customWidth="1"/>
    <col min="6" max="6" width="12.7109375" style="1" customWidth="1"/>
    <col min="7" max="7" width="9.140625" style="1" customWidth="1"/>
    <col min="8" max="8" width="29.140625" style="1" customWidth="1"/>
    <col min="9" max="16384" width="9.140625" style="1" customWidth="1"/>
  </cols>
  <sheetData>
    <row r="1" spans="2:5" ht="188.25" customHeight="1" thickBot="1">
      <c r="B1" s="102"/>
      <c r="C1" s="103"/>
      <c r="D1" s="103"/>
      <c r="E1" s="103"/>
    </row>
    <row r="2" spans="2:5" s="69" customFormat="1" ht="108.75" customHeight="1" thickBot="1">
      <c r="B2" s="104" t="s">
        <v>58</v>
      </c>
      <c r="C2" s="105"/>
      <c r="D2" s="105"/>
      <c r="E2" s="106"/>
    </row>
    <row r="3" spans="2:5" s="15" customFormat="1" ht="27.75" customHeight="1" thickBot="1">
      <c r="B3" s="107" t="s">
        <v>27</v>
      </c>
      <c r="C3" s="108"/>
      <c r="D3" s="108"/>
      <c r="E3" s="108"/>
    </row>
    <row r="4" spans="2:5" s="4" customFormat="1" ht="49.5" customHeight="1" thickBot="1">
      <c r="B4" s="71" t="s">
        <v>34</v>
      </c>
      <c r="C4" s="38"/>
      <c r="D4" s="83" t="s">
        <v>43</v>
      </c>
      <c r="E4" s="83" t="s">
        <v>44</v>
      </c>
    </row>
    <row r="5" spans="2:5" ht="15.75" thickBot="1">
      <c r="B5" s="72" t="s">
        <v>1</v>
      </c>
      <c r="C5" s="35"/>
      <c r="D5" s="35"/>
      <c r="E5" s="36"/>
    </row>
    <row r="6" spans="2:5" s="4" customFormat="1" ht="19.5" customHeight="1" thickBot="1">
      <c r="B6" s="73" t="s">
        <v>10</v>
      </c>
      <c r="C6" s="16"/>
      <c r="D6" s="20">
        <f>+C7*C8</f>
        <v>300</v>
      </c>
      <c r="E6" s="20">
        <f>+D6*25</f>
        <v>7500</v>
      </c>
    </row>
    <row r="7" spans="2:5" s="4" customFormat="1" ht="19.5" customHeight="1">
      <c r="B7" s="74" t="s">
        <v>2</v>
      </c>
      <c r="C7" s="22">
        <v>3</v>
      </c>
      <c r="D7" s="59"/>
      <c r="E7" s="60"/>
    </row>
    <row r="8" spans="2:5" s="4" customFormat="1" ht="19.5" customHeight="1" thickBot="1">
      <c r="B8" s="74" t="s">
        <v>3</v>
      </c>
      <c r="C8" s="23">
        <v>100</v>
      </c>
      <c r="D8" s="61"/>
      <c r="E8" s="62"/>
    </row>
    <row r="9" spans="2:5" s="4" customFormat="1" ht="19.5" customHeight="1" thickBot="1">
      <c r="B9" s="75" t="s">
        <v>12</v>
      </c>
      <c r="C9" s="13"/>
      <c r="D9" s="24">
        <f>+C10*C11</f>
        <v>300</v>
      </c>
      <c r="E9" s="24">
        <f>+D9*25</f>
        <v>7500</v>
      </c>
    </row>
    <row r="10" spans="2:5" s="4" customFormat="1" ht="19.5" customHeight="1">
      <c r="B10" s="74" t="s">
        <v>2</v>
      </c>
      <c r="C10" s="22">
        <v>3</v>
      </c>
      <c r="D10" s="59"/>
      <c r="E10" s="60"/>
    </row>
    <row r="11" spans="2:5" s="4" customFormat="1" ht="19.5" customHeight="1" thickBot="1">
      <c r="B11" s="74" t="s">
        <v>3</v>
      </c>
      <c r="C11" s="23">
        <v>100</v>
      </c>
      <c r="D11" s="61"/>
      <c r="E11" s="62"/>
    </row>
    <row r="12" spans="2:5" s="4" customFormat="1" ht="19.5" customHeight="1" thickBot="1">
      <c r="B12" s="75" t="s">
        <v>5</v>
      </c>
      <c r="C12" s="13"/>
      <c r="D12" s="25">
        <f>+C13*C14</f>
        <v>340</v>
      </c>
      <c r="E12" s="25">
        <f>+D12*25</f>
        <v>8500</v>
      </c>
    </row>
    <row r="13" spans="2:5" s="4" customFormat="1" ht="19.5" customHeight="1">
      <c r="B13" s="74" t="s">
        <v>2</v>
      </c>
      <c r="C13" s="26">
        <v>2</v>
      </c>
      <c r="D13" s="63"/>
      <c r="E13" s="64"/>
    </row>
    <row r="14" spans="2:5" s="4" customFormat="1" ht="19.5" customHeight="1" thickBot="1">
      <c r="B14" s="74" t="s">
        <v>3</v>
      </c>
      <c r="C14" s="27">
        <v>170</v>
      </c>
      <c r="D14" s="63"/>
      <c r="E14" s="64"/>
    </row>
    <row r="15" spans="2:5" s="4" customFormat="1" ht="19.5" customHeight="1" thickBot="1">
      <c r="B15" s="75" t="s">
        <v>25</v>
      </c>
      <c r="C15" s="13"/>
      <c r="D15" s="25">
        <f>+C16*C17</f>
        <v>120</v>
      </c>
      <c r="E15" s="25">
        <f>+D15*25</f>
        <v>3000</v>
      </c>
    </row>
    <row r="16" spans="2:5" s="4" customFormat="1" ht="19.5" customHeight="1">
      <c r="B16" s="74" t="s">
        <v>2</v>
      </c>
      <c r="C16" s="26">
        <v>3</v>
      </c>
      <c r="D16" s="63"/>
      <c r="E16" s="64"/>
    </row>
    <row r="17" spans="2:5" s="4" customFormat="1" ht="19.5" customHeight="1" thickBot="1">
      <c r="B17" s="76" t="s">
        <v>3</v>
      </c>
      <c r="C17" s="29">
        <v>40</v>
      </c>
      <c r="D17" s="65"/>
      <c r="E17" s="62"/>
    </row>
    <row r="18" spans="2:5" s="4" customFormat="1" ht="19.5" customHeight="1" thickBot="1">
      <c r="B18" s="75" t="s">
        <v>48</v>
      </c>
      <c r="C18" s="87"/>
      <c r="D18" s="25">
        <f>+C19*C20</f>
        <v>540</v>
      </c>
      <c r="E18" s="20">
        <f>(+D18*25)-(+D18*25)*23/123</f>
        <v>10975.609756097561</v>
      </c>
    </row>
    <row r="19" spans="2:5" s="4" customFormat="1" ht="19.5" customHeight="1">
      <c r="B19" s="21" t="s">
        <v>2</v>
      </c>
      <c r="C19" s="26">
        <v>3</v>
      </c>
      <c r="D19" s="63"/>
      <c r="E19" s="64"/>
    </row>
    <row r="20" spans="2:5" s="4" customFormat="1" ht="19.5" customHeight="1" thickBot="1">
      <c r="B20" s="21" t="s">
        <v>42</v>
      </c>
      <c r="C20" s="29">
        <v>180</v>
      </c>
      <c r="D20" s="65"/>
      <c r="E20" s="62"/>
    </row>
    <row r="21" spans="2:5" s="4" customFormat="1" ht="19.5" customHeight="1" thickBot="1">
      <c r="B21" s="77" t="s">
        <v>26</v>
      </c>
      <c r="C21" s="34"/>
      <c r="D21" s="19"/>
      <c r="E21" s="12">
        <f>+E6+E9+E12+E15+E18</f>
        <v>37475.60975609756</v>
      </c>
    </row>
    <row r="22" ht="13.5" thickBot="1">
      <c r="B22" s="69"/>
    </row>
    <row r="23" spans="2:5" ht="13.5" thickBot="1">
      <c r="B23" s="78" t="s">
        <v>30</v>
      </c>
      <c r="C23" s="35"/>
      <c r="D23" s="35"/>
      <c r="E23" s="36"/>
    </row>
    <row r="24" spans="2:5" s="30" customFormat="1" ht="19.5" customHeight="1" thickBot="1">
      <c r="B24" s="79" t="s">
        <v>17</v>
      </c>
      <c r="C24" s="45"/>
      <c r="D24" s="45"/>
      <c r="E24" s="66">
        <f>(7.83*C7+8.8*C10+82*C13+7.8*C16+6*C19)*25-(7.83*C7+8.8*C10+82*C13+7.8*C16+6*C19)*25*23/123</f>
        <v>5188.821138211382</v>
      </c>
    </row>
    <row r="25" spans="2:5" s="4" customFormat="1" ht="19.5" customHeight="1" thickBot="1">
      <c r="B25" s="79" t="s">
        <v>14</v>
      </c>
      <c r="C25" s="46"/>
      <c r="D25" s="46"/>
      <c r="E25" s="48">
        <v>4000</v>
      </c>
    </row>
    <row r="26" spans="2:5" s="4" customFormat="1" ht="19.5" customHeight="1" thickBot="1">
      <c r="B26" s="79" t="s">
        <v>24</v>
      </c>
      <c r="C26" s="46"/>
      <c r="D26" s="46"/>
      <c r="E26" s="48">
        <f>+E21*20%</f>
        <v>7495.121951219513</v>
      </c>
    </row>
    <row r="27" spans="2:5" s="30" customFormat="1" ht="19.5" customHeight="1" thickBot="1">
      <c r="B27" s="79" t="s">
        <v>31</v>
      </c>
      <c r="C27" s="45"/>
      <c r="D27" s="45"/>
      <c r="E27" s="66">
        <f>+E26*20.64%</f>
        <v>1546.9931707317076</v>
      </c>
    </row>
    <row r="28" spans="2:5" s="30" customFormat="1" ht="19.5" customHeight="1" thickBot="1">
      <c r="B28" s="79" t="s">
        <v>32</v>
      </c>
      <c r="C28" s="45"/>
      <c r="D28" s="45"/>
      <c r="E28" s="48">
        <v>1316.97</v>
      </c>
    </row>
    <row r="29" spans="2:5" s="4" customFormat="1" ht="19.5" customHeight="1" thickBot="1">
      <c r="B29" s="79" t="s">
        <v>19</v>
      </c>
      <c r="C29" s="46"/>
      <c r="D29" s="46"/>
      <c r="E29" s="48">
        <v>1000</v>
      </c>
    </row>
    <row r="30" spans="2:5" s="4" customFormat="1" ht="19.5" customHeight="1" thickBot="1">
      <c r="B30" s="79" t="s">
        <v>15</v>
      </c>
      <c r="C30" s="46"/>
      <c r="D30" s="46"/>
      <c r="E30" s="48">
        <v>300</v>
      </c>
    </row>
    <row r="31" spans="2:5" s="4" customFormat="1" ht="19.5" customHeight="1" thickBot="1">
      <c r="B31" s="79" t="s">
        <v>16</v>
      </c>
      <c r="C31" s="46"/>
      <c r="D31" s="46"/>
      <c r="E31" s="48">
        <v>700</v>
      </c>
    </row>
    <row r="32" spans="2:5" s="4" customFormat="1" ht="19.5" customHeight="1" thickBot="1">
      <c r="B32" s="79" t="s">
        <v>20</v>
      </c>
      <c r="C32" s="46"/>
      <c r="D32" s="46"/>
      <c r="E32" s="48">
        <v>700</v>
      </c>
    </row>
    <row r="33" spans="2:5" s="4" customFormat="1" ht="19.5" customHeight="1" thickBot="1">
      <c r="B33" s="79" t="s">
        <v>18</v>
      </c>
      <c r="C33" s="46"/>
      <c r="D33" s="46"/>
      <c r="E33" s="48">
        <v>300</v>
      </c>
    </row>
    <row r="34" spans="2:5" s="4" customFormat="1" ht="19.5" customHeight="1" thickBot="1">
      <c r="B34" s="80" t="s">
        <v>29</v>
      </c>
      <c r="C34" s="18"/>
      <c r="D34" s="39"/>
      <c r="E34" s="49">
        <f>SUM(E24:E33)</f>
        <v>22547.906260162606</v>
      </c>
    </row>
    <row r="35" spans="2:5" s="30" customFormat="1" ht="19.5" customHeight="1" thickBot="1">
      <c r="B35" s="81"/>
      <c r="C35" s="41"/>
      <c r="D35" s="42"/>
      <c r="E35" s="43"/>
    </row>
    <row r="36" spans="2:5" s="4" customFormat="1" ht="19.5" customHeight="1" thickBot="1">
      <c r="B36" s="80" t="s">
        <v>21</v>
      </c>
      <c r="C36" s="31"/>
      <c r="D36" s="32"/>
      <c r="E36" s="49">
        <f>+E21-E34</f>
        <v>14927.703495934955</v>
      </c>
    </row>
    <row r="37" spans="2:5" s="4" customFormat="1" ht="19.5" customHeight="1" thickBot="1">
      <c r="B37" s="80" t="s">
        <v>59</v>
      </c>
      <c r="C37" s="98"/>
      <c r="D37" s="99" t="s">
        <v>49</v>
      </c>
      <c r="E37" s="25">
        <v>62970.65</v>
      </c>
    </row>
    <row r="38" spans="2:5" s="4" customFormat="1" ht="19.5" customHeight="1" thickBot="1">
      <c r="B38" s="80" t="s">
        <v>22</v>
      </c>
      <c r="C38" s="31"/>
      <c r="D38" s="68">
        <f>+E37/E36</f>
        <v>4.218374917290385</v>
      </c>
      <c r="E38" s="67" t="s">
        <v>23</v>
      </c>
    </row>
    <row r="39" ht="12.75">
      <c r="E39" s="1"/>
    </row>
    <row r="40" spans="2:5" s="15" customFormat="1" ht="51.75" customHeight="1">
      <c r="B40" s="109" t="s">
        <v>35</v>
      </c>
      <c r="C40" s="109"/>
      <c r="D40" s="109"/>
      <c r="E40" s="109"/>
    </row>
    <row r="41" spans="2:5" ht="12.75">
      <c r="B41" s="69"/>
      <c r="E41" s="1"/>
    </row>
    <row r="42" spans="2:5" ht="15.75">
      <c r="B42" s="70" t="s">
        <v>28</v>
      </c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</sheetData>
  <sheetProtection sheet="1"/>
  <mergeCells count="4">
    <mergeCell ref="B1:E1"/>
    <mergeCell ref="B2:E2"/>
    <mergeCell ref="B3:E3"/>
    <mergeCell ref="B40:E40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"/>
  <sheetViews>
    <sheetView tabSelected="1" zoomScalePageLayoutView="0" workbookViewId="0" topLeftCell="A28">
      <selection activeCell="D37" sqref="D37"/>
    </sheetView>
  </sheetViews>
  <sheetFormatPr defaultColWidth="9.140625" defaultRowHeight="12.75"/>
  <cols>
    <col min="1" max="1" width="59.7109375" style="1" customWidth="1"/>
    <col min="2" max="2" width="17.7109375" style="2" customWidth="1"/>
    <col min="3" max="3" width="10.7109375" style="2" customWidth="1"/>
    <col min="4" max="4" width="12.421875" style="2" customWidth="1"/>
    <col min="5" max="5" width="12.7109375" style="1" customWidth="1"/>
    <col min="6" max="6" width="9.140625" style="1" customWidth="1"/>
    <col min="7" max="7" width="29.140625" style="1" customWidth="1"/>
    <col min="8" max="16384" width="9.140625" style="1" customWidth="1"/>
  </cols>
  <sheetData>
    <row r="1" spans="1:4" ht="188.25" customHeight="1" thickBot="1">
      <c r="A1" s="102"/>
      <c r="B1" s="102"/>
      <c r="C1" s="102"/>
      <c r="D1" s="102"/>
    </row>
    <row r="2" spans="1:4" ht="108.75" customHeight="1" thickBot="1">
      <c r="A2" s="104" t="s">
        <v>60</v>
      </c>
      <c r="B2" s="105"/>
      <c r="C2" s="105"/>
      <c r="D2" s="106"/>
    </row>
    <row r="3" spans="1:4" s="15" customFormat="1" ht="27.75" customHeight="1" thickBot="1">
      <c r="A3" s="107" t="s">
        <v>27</v>
      </c>
      <c r="B3" s="108"/>
      <c r="C3" s="108"/>
      <c r="D3" s="108"/>
    </row>
    <row r="4" spans="1:4" s="4" customFormat="1" ht="49.5" customHeight="1" thickBot="1">
      <c r="A4" s="71" t="s">
        <v>51</v>
      </c>
      <c r="B4" s="83"/>
      <c r="C4" s="83" t="s">
        <v>43</v>
      </c>
      <c r="D4" s="83" t="s">
        <v>44</v>
      </c>
    </row>
    <row r="5" spans="1:4" ht="15.75" thickBot="1">
      <c r="A5" s="72" t="s">
        <v>1</v>
      </c>
      <c r="B5" s="84"/>
      <c r="C5" s="84"/>
      <c r="D5" s="85"/>
    </row>
    <row r="6" spans="1:4" s="4" customFormat="1" ht="19.5" customHeight="1" thickBot="1">
      <c r="A6" s="73" t="s">
        <v>45</v>
      </c>
      <c r="B6" s="86"/>
      <c r="C6" s="20">
        <f>+B7*B8</f>
        <v>200</v>
      </c>
      <c r="D6" s="20">
        <f>(+C6*25)-(+C6*25)*23/123</f>
        <v>4065.040650406504</v>
      </c>
    </row>
    <row r="7" spans="1:4" s="4" customFormat="1" ht="19.5" customHeight="1">
      <c r="A7" s="21" t="s">
        <v>2</v>
      </c>
      <c r="B7" s="22">
        <v>2</v>
      </c>
      <c r="C7" s="59"/>
      <c r="D7" s="60"/>
    </row>
    <row r="8" spans="1:4" s="4" customFormat="1" ht="19.5" customHeight="1" thickBot="1">
      <c r="A8" s="21" t="s">
        <v>3</v>
      </c>
      <c r="B8" s="23">
        <v>100</v>
      </c>
      <c r="C8" s="61"/>
      <c r="D8" s="62"/>
    </row>
    <row r="9" spans="1:4" s="4" customFormat="1" ht="19.5" customHeight="1" thickBot="1">
      <c r="A9" s="75" t="s">
        <v>46</v>
      </c>
      <c r="B9" s="87"/>
      <c r="C9" s="24">
        <f>+B10*B11</f>
        <v>200</v>
      </c>
      <c r="D9" s="20">
        <f>(+C9*25)-(+C9*25)*23/123</f>
        <v>4065.040650406504</v>
      </c>
    </row>
    <row r="10" spans="1:4" s="4" customFormat="1" ht="19.5" customHeight="1">
      <c r="A10" s="21" t="s">
        <v>2</v>
      </c>
      <c r="B10" s="22">
        <v>2</v>
      </c>
      <c r="C10" s="59"/>
      <c r="D10" s="60"/>
    </row>
    <row r="11" spans="1:4" s="4" customFormat="1" ht="19.5" customHeight="1" thickBot="1">
      <c r="A11" s="21" t="s">
        <v>3</v>
      </c>
      <c r="B11" s="23">
        <v>100</v>
      </c>
      <c r="C11" s="61"/>
      <c r="D11" s="62"/>
    </row>
    <row r="12" spans="1:4" s="4" customFormat="1" ht="19.5" customHeight="1" thickBot="1">
      <c r="A12" s="75" t="s">
        <v>37</v>
      </c>
      <c r="B12" s="87"/>
      <c r="C12" s="25">
        <f>+B13*B14</f>
        <v>520</v>
      </c>
      <c r="D12" s="20">
        <f>(+C12*25)-(+C12*25)*23/123</f>
        <v>10569.10569105691</v>
      </c>
    </row>
    <row r="13" spans="1:4" s="4" customFormat="1" ht="19.5" customHeight="1">
      <c r="A13" s="21" t="s">
        <v>2</v>
      </c>
      <c r="B13" s="26">
        <v>2</v>
      </c>
      <c r="C13" s="63"/>
      <c r="D13" s="64"/>
    </row>
    <row r="14" spans="1:4" s="4" customFormat="1" ht="19.5" customHeight="1" thickBot="1">
      <c r="A14" s="21" t="s">
        <v>42</v>
      </c>
      <c r="B14" s="27">
        <v>260</v>
      </c>
      <c r="C14" s="63"/>
      <c r="D14" s="64"/>
    </row>
    <row r="15" spans="1:4" s="4" customFormat="1" ht="19.5" customHeight="1" thickBot="1">
      <c r="A15" s="75" t="s">
        <v>25</v>
      </c>
      <c r="B15" s="87"/>
      <c r="C15" s="25">
        <f>+B16*B17</f>
        <v>80</v>
      </c>
      <c r="D15" s="20">
        <f>(+C15*25)-(+C15*25)*23/123</f>
        <v>1626.0162601626016</v>
      </c>
    </row>
    <row r="16" spans="1:4" s="4" customFormat="1" ht="19.5" customHeight="1">
      <c r="A16" s="21" t="s">
        <v>2</v>
      </c>
      <c r="B16" s="26">
        <v>2</v>
      </c>
      <c r="C16" s="63"/>
      <c r="D16" s="64"/>
    </row>
    <row r="17" spans="1:4" s="4" customFormat="1" ht="19.5" customHeight="1" thickBot="1">
      <c r="A17" s="28" t="s">
        <v>3</v>
      </c>
      <c r="B17" s="29">
        <v>40</v>
      </c>
      <c r="C17" s="65"/>
      <c r="D17" s="62"/>
    </row>
    <row r="18" spans="1:4" s="4" customFormat="1" ht="19.5" customHeight="1" thickBot="1">
      <c r="A18" s="75" t="s">
        <v>48</v>
      </c>
      <c r="B18" s="87"/>
      <c r="C18" s="25">
        <f>+B19*B20</f>
        <v>540</v>
      </c>
      <c r="D18" s="20">
        <f>(+C18*25)-(+C18*25)*23/123</f>
        <v>10975.609756097561</v>
      </c>
    </row>
    <row r="19" spans="1:4" s="4" customFormat="1" ht="19.5" customHeight="1">
      <c r="A19" s="21" t="s">
        <v>2</v>
      </c>
      <c r="B19" s="26">
        <v>3</v>
      </c>
      <c r="C19" s="63"/>
      <c r="D19" s="64"/>
    </row>
    <row r="20" spans="1:4" s="4" customFormat="1" ht="19.5" customHeight="1" thickBot="1">
      <c r="A20" s="21" t="s">
        <v>42</v>
      </c>
      <c r="B20" s="29">
        <v>180</v>
      </c>
      <c r="C20" s="65"/>
      <c r="D20" s="62"/>
    </row>
    <row r="21" spans="1:4" s="4" customFormat="1" ht="19.5" customHeight="1" thickBot="1">
      <c r="A21" s="75" t="s">
        <v>62</v>
      </c>
      <c r="B21" s="87"/>
      <c r="C21" s="25">
        <f>+B22*B23</f>
        <v>200</v>
      </c>
      <c r="D21" s="20">
        <f>(+C21*25)-(+C21*25)*23/123</f>
        <v>4065.040650406504</v>
      </c>
    </row>
    <row r="22" spans="1:4" s="4" customFormat="1" ht="19.5" customHeight="1">
      <c r="A22" s="21" t="s">
        <v>2</v>
      </c>
      <c r="B22" s="26">
        <v>1</v>
      </c>
      <c r="C22" s="63"/>
      <c r="D22" s="64"/>
    </row>
    <row r="23" spans="1:4" s="4" customFormat="1" ht="19.5" customHeight="1" thickBot="1">
      <c r="A23" s="21" t="s">
        <v>42</v>
      </c>
      <c r="B23" s="29">
        <v>200</v>
      </c>
      <c r="C23" s="65"/>
      <c r="D23" s="62"/>
    </row>
    <row r="24" spans="1:4" s="4" customFormat="1" ht="19.5" customHeight="1" thickBot="1">
      <c r="A24" s="75" t="s">
        <v>63</v>
      </c>
      <c r="B24" s="87"/>
      <c r="C24" s="25">
        <f>+B25*B26</f>
        <v>300</v>
      </c>
      <c r="D24" s="20">
        <f>(+C24*25)-(+C24*25)*23/123</f>
        <v>6097.5609756097565</v>
      </c>
    </row>
    <row r="25" spans="1:4" s="4" customFormat="1" ht="19.5" customHeight="1">
      <c r="A25" s="21" t="s">
        <v>2</v>
      </c>
      <c r="B25" s="26">
        <v>1</v>
      </c>
      <c r="C25" s="63"/>
      <c r="D25" s="64"/>
    </row>
    <row r="26" spans="1:4" s="4" customFormat="1" ht="19.5" customHeight="1" thickBot="1">
      <c r="A26" s="21" t="s">
        <v>42</v>
      </c>
      <c r="B26" s="29">
        <v>300</v>
      </c>
      <c r="C26" s="65"/>
      <c r="D26" s="62"/>
    </row>
    <row r="27" spans="1:4" s="4" customFormat="1" ht="19.5" customHeight="1" thickBot="1">
      <c r="A27" s="75" t="s">
        <v>61</v>
      </c>
      <c r="B27" s="87"/>
      <c r="C27" s="25">
        <f>+B28*B29</f>
        <v>100</v>
      </c>
      <c r="D27" s="20">
        <f>(+C27*25)-(+C27*25)*23/123</f>
        <v>2032.520325203252</v>
      </c>
    </row>
    <row r="28" spans="1:4" s="4" customFormat="1" ht="19.5" customHeight="1">
      <c r="A28" s="21" t="s">
        <v>2</v>
      </c>
      <c r="B28" s="26">
        <v>1</v>
      </c>
      <c r="C28" s="63"/>
      <c r="D28" s="64"/>
    </row>
    <row r="29" spans="1:4" s="4" customFormat="1" ht="19.5" customHeight="1" thickBot="1">
      <c r="A29" s="21" t="s">
        <v>42</v>
      </c>
      <c r="B29" s="29">
        <v>100</v>
      </c>
      <c r="C29" s="65"/>
      <c r="D29" s="62"/>
    </row>
    <row r="30" spans="1:4" s="4" customFormat="1" ht="19.5" customHeight="1" thickBot="1">
      <c r="A30" s="75" t="s">
        <v>64</v>
      </c>
      <c r="B30" s="87"/>
      <c r="C30" s="25">
        <f>+B31*B32</f>
        <v>350</v>
      </c>
      <c r="D30" s="20">
        <f>(+C30*25)-(+C30*25)*23/123</f>
        <v>7113.821138211382</v>
      </c>
    </row>
    <row r="31" spans="1:4" s="4" customFormat="1" ht="19.5" customHeight="1">
      <c r="A31" s="21" t="s">
        <v>2</v>
      </c>
      <c r="B31" s="26">
        <v>1</v>
      </c>
      <c r="C31" s="63"/>
      <c r="D31" s="64"/>
    </row>
    <row r="32" spans="1:4" s="4" customFormat="1" ht="19.5" customHeight="1" thickBot="1">
      <c r="A32" s="21" t="s">
        <v>42</v>
      </c>
      <c r="B32" s="29">
        <v>350</v>
      </c>
      <c r="C32" s="65"/>
      <c r="D32" s="62"/>
    </row>
    <row r="33" spans="1:4" s="4" customFormat="1" ht="19.5" customHeight="1" thickBot="1">
      <c r="A33" s="77" t="s">
        <v>41</v>
      </c>
      <c r="B33" s="88"/>
      <c r="C33" s="12"/>
      <c r="D33" s="12">
        <f>SUM(D9:D30)</f>
        <v>46544.71544715446</v>
      </c>
    </row>
    <row r="34" ht="13.5" thickBot="1"/>
    <row r="35" spans="1:4" ht="13.5" thickBot="1">
      <c r="A35" s="37" t="s">
        <v>30</v>
      </c>
      <c r="B35" s="35"/>
      <c r="C35" s="35"/>
      <c r="D35" s="36"/>
    </row>
    <row r="36" spans="1:4" s="30" customFormat="1" ht="19.5" customHeight="1" thickBot="1">
      <c r="A36" s="44" t="s">
        <v>47</v>
      </c>
      <c r="B36" s="45"/>
      <c r="C36" s="45"/>
      <c r="D36" s="66">
        <f>(7.83*B7+8.8*B10+82*B13+7.8*B16+6*B19)*25-(7.83*B7+8.8*B10+82*B13+7.8*B16+6*B19)*25*23/123</f>
        <v>4692.276422764227</v>
      </c>
    </row>
    <row r="37" spans="1:4" s="4" customFormat="1" ht="19.5" customHeight="1" thickBot="1">
      <c r="A37" s="44" t="s">
        <v>14</v>
      </c>
      <c r="B37" s="46"/>
      <c r="C37" s="46"/>
      <c r="D37" s="48">
        <v>4000</v>
      </c>
    </row>
    <row r="38" spans="1:4" s="4" customFormat="1" ht="19.5" customHeight="1" thickBot="1">
      <c r="A38" s="44" t="s">
        <v>24</v>
      </c>
      <c r="B38" s="46"/>
      <c r="C38" s="46"/>
      <c r="D38" s="48">
        <f>+D33*20%</f>
        <v>9308.943089430893</v>
      </c>
    </row>
    <row r="39" spans="1:4" s="30" customFormat="1" ht="19.5" customHeight="1" thickBot="1">
      <c r="A39" s="44" t="s">
        <v>31</v>
      </c>
      <c r="B39" s="45"/>
      <c r="C39" s="45"/>
      <c r="D39" s="101">
        <f>+D38*20.64%</f>
        <v>1921.3658536585365</v>
      </c>
    </row>
    <row r="40" spans="1:4" s="30" customFormat="1" ht="19.5" customHeight="1" thickBot="1">
      <c r="A40" s="44" t="s">
        <v>32</v>
      </c>
      <c r="B40" s="45"/>
      <c r="C40" s="45"/>
      <c r="D40" s="48">
        <v>1316.97</v>
      </c>
    </row>
    <row r="41" spans="1:4" s="4" customFormat="1" ht="19.5" customHeight="1" thickBot="1">
      <c r="A41" s="44" t="s">
        <v>19</v>
      </c>
      <c r="B41" s="46"/>
      <c r="C41" s="46"/>
      <c r="D41" s="48">
        <v>1000</v>
      </c>
    </row>
    <row r="42" spans="1:4" s="4" customFormat="1" ht="19.5" customHeight="1" thickBot="1">
      <c r="A42" s="44" t="s">
        <v>15</v>
      </c>
      <c r="B42" s="46"/>
      <c r="C42" s="46"/>
      <c r="D42" s="48">
        <v>200</v>
      </c>
    </row>
    <row r="43" spans="1:4" s="4" customFormat="1" ht="19.5" customHeight="1" thickBot="1">
      <c r="A43" s="44" t="s">
        <v>16</v>
      </c>
      <c r="B43" s="46"/>
      <c r="C43" s="46"/>
      <c r="D43" s="48">
        <v>500</v>
      </c>
    </row>
    <row r="44" spans="1:4" s="4" customFormat="1" ht="19.5" customHeight="1" thickBot="1">
      <c r="A44" s="44" t="s">
        <v>20</v>
      </c>
      <c r="B44" s="46"/>
      <c r="C44" s="46"/>
      <c r="D44" s="48">
        <v>500</v>
      </c>
    </row>
    <row r="45" spans="1:4" s="4" customFormat="1" ht="19.5" customHeight="1" thickBot="1">
      <c r="A45" s="44" t="s">
        <v>18</v>
      </c>
      <c r="B45" s="46"/>
      <c r="C45" s="46"/>
      <c r="D45" s="48">
        <v>200</v>
      </c>
    </row>
    <row r="46" spans="1:4" s="4" customFormat="1" ht="19.5" customHeight="1" thickBot="1">
      <c r="A46" s="80" t="s">
        <v>29</v>
      </c>
      <c r="B46" s="94"/>
      <c r="C46" s="95"/>
      <c r="D46" s="49">
        <f>SUM(D36:D45)</f>
        <v>23639.55536585366</v>
      </c>
    </row>
    <row r="47" spans="1:4" s="30" customFormat="1" ht="19.5" customHeight="1" thickBot="1">
      <c r="A47" s="81"/>
      <c r="B47" s="96"/>
      <c r="C47" s="97"/>
      <c r="D47" s="43"/>
    </row>
    <row r="48" spans="1:4" s="4" customFormat="1" ht="19.5" customHeight="1" thickBot="1">
      <c r="A48" s="80" t="s">
        <v>21</v>
      </c>
      <c r="B48" s="98"/>
      <c r="C48" s="99"/>
      <c r="D48" s="49">
        <f>+D33-D46</f>
        <v>22905.160081300804</v>
      </c>
    </row>
    <row r="49" spans="1:4" s="4" customFormat="1" ht="19.5" customHeight="1" thickBot="1">
      <c r="A49" s="80" t="s">
        <v>65</v>
      </c>
      <c r="B49" s="98"/>
      <c r="C49" s="99" t="s">
        <v>49</v>
      </c>
      <c r="D49" s="25">
        <v>102401.54</v>
      </c>
    </row>
    <row r="50" spans="1:4" s="4" customFormat="1" ht="19.5" customHeight="1" thickBot="1">
      <c r="A50" s="80" t="s">
        <v>22</v>
      </c>
      <c r="B50" s="98"/>
      <c r="C50" s="68">
        <f>D49/D48</f>
        <v>4.470675587358065</v>
      </c>
      <c r="D50" s="67" t="s">
        <v>23</v>
      </c>
    </row>
    <row r="51" spans="1:4" ht="12.75">
      <c r="A51" s="69"/>
      <c r="B51" s="89"/>
      <c r="C51" s="89"/>
      <c r="D51" s="69"/>
    </row>
    <row r="52" spans="1:4" s="15" customFormat="1" ht="51.75" customHeight="1">
      <c r="A52" s="109" t="s">
        <v>35</v>
      </c>
      <c r="B52" s="109"/>
      <c r="C52" s="109"/>
      <c r="D52" s="109"/>
    </row>
    <row r="53" spans="1:4" ht="12.75">
      <c r="A53" s="69"/>
      <c r="B53" s="89"/>
      <c r="C53" s="89"/>
      <c r="D53" s="69"/>
    </row>
    <row r="54" spans="1:4" ht="15.75">
      <c r="A54" s="70" t="s">
        <v>28</v>
      </c>
      <c r="B54" s="89"/>
      <c r="C54" s="89"/>
      <c r="D54" s="69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</sheetData>
  <sheetProtection sheet="1"/>
  <mergeCells count="4">
    <mergeCell ref="A2:D2"/>
    <mergeCell ref="A1:D1"/>
    <mergeCell ref="A3:D3"/>
    <mergeCell ref="A52:D52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29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45.421875" style="0" customWidth="1"/>
  </cols>
  <sheetData>
    <row r="2" spans="2:3" ht="13.5" thickBot="1">
      <c r="B2" s="14" t="s">
        <v>13</v>
      </c>
      <c r="C2" s="2"/>
    </row>
    <row r="3" spans="2:3" ht="16.5" thickBot="1">
      <c r="B3" s="11" t="s">
        <v>10</v>
      </c>
      <c r="C3" s="3">
        <f>SUM(C4:C4)</f>
        <v>7.8</v>
      </c>
    </row>
    <row r="4" spans="2:3" ht="13.5" thickBot="1">
      <c r="B4" s="5" t="s">
        <v>11</v>
      </c>
      <c r="C4" s="50">
        <f>SUM(C5:C6)</f>
        <v>7.8</v>
      </c>
    </row>
    <row r="5" spans="2:3" ht="12.75">
      <c r="B5" s="6" t="s">
        <v>4</v>
      </c>
      <c r="C5" s="51">
        <v>1.8</v>
      </c>
    </row>
    <row r="6" spans="2:3" ht="39" thickBot="1">
      <c r="B6" s="7" t="s">
        <v>8</v>
      </c>
      <c r="C6" s="52">
        <v>6</v>
      </c>
    </row>
    <row r="7" spans="2:3" ht="16.5" thickBot="1">
      <c r="B7" s="11" t="s">
        <v>12</v>
      </c>
      <c r="C7" s="3">
        <f>SUM(C8:C8)</f>
        <v>8.8</v>
      </c>
    </row>
    <row r="8" spans="2:3" ht="13.5" thickBot="1">
      <c r="B8" s="5" t="s">
        <v>11</v>
      </c>
      <c r="C8" s="50">
        <f>SUM(C9:C10)</f>
        <v>8.8</v>
      </c>
    </row>
    <row r="9" spans="2:3" ht="12.75">
      <c r="B9" s="6" t="s">
        <v>4</v>
      </c>
      <c r="C9" s="51">
        <v>1.8</v>
      </c>
    </row>
    <row r="10" spans="2:3" ht="39" thickBot="1">
      <c r="B10" s="7" t="s">
        <v>8</v>
      </c>
      <c r="C10" s="52">
        <v>7</v>
      </c>
    </row>
    <row r="11" spans="2:3" ht="16.5" thickBot="1">
      <c r="B11" s="11" t="s">
        <v>38</v>
      </c>
      <c r="C11" s="3">
        <f>SUM(C12:C12)</f>
        <v>82</v>
      </c>
    </row>
    <row r="12" spans="2:3" ht="13.5" thickBot="1">
      <c r="B12" s="5" t="s">
        <v>11</v>
      </c>
      <c r="C12" s="50">
        <f>SUM(C13:C16)</f>
        <v>82</v>
      </c>
    </row>
    <row r="13" spans="2:3" ht="12.75">
      <c r="B13" s="6" t="s">
        <v>4</v>
      </c>
      <c r="C13" s="51">
        <v>1.8</v>
      </c>
    </row>
    <row r="14" spans="2:3" ht="38.25">
      <c r="B14" s="8" t="s">
        <v>8</v>
      </c>
      <c r="C14" s="51">
        <v>6</v>
      </c>
    </row>
    <row r="15" spans="2:3" ht="12.75">
      <c r="B15" s="9" t="s">
        <v>6</v>
      </c>
      <c r="C15" s="53">
        <v>20.2</v>
      </c>
    </row>
    <row r="16" spans="2:3" ht="13.5" thickBot="1">
      <c r="B16" s="10" t="s">
        <v>7</v>
      </c>
      <c r="C16" s="54">
        <v>54</v>
      </c>
    </row>
    <row r="17" spans="2:3" ht="16.5" thickBot="1">
      <c r="B17" s="11" t="s">
        <v>9</v>
      </c>
      <c r="C17" s="55">
        <f>SUM(C18:C18)</f>
        <v>7.8</v>
      </c>
    </row>
    <row r="18" spans="2:3" ht="13.5" thickBot="1">
      <c r="B18" s="5" t="s">
        <v>11</v>
      </c>
      <c r="C18" s="56">
        <f>SUM(C19:C20)</f>
        <v>7.8</v>
      </c>
    </row>
    <row r="19" spans="2:3" ht="12.75">
      <c r="B19" s="6" t="s">
        <v>4</v>
      </c>
      <c r="C19" s="51">
        <v>1.8</v>
      </c>
    </row>
    <row r="20" spans="2:3" ht="39" thickBot="1">
      <c r="B20" s="57" t="s">
        <v>8</v>
      </c>
      <c r="C20" s="58">
        <v>6</v>
      </c>
    </row>
    <row r="21" spans="2:3" ht="16.5" thickBot="1">
      <c r="B21" s="11" t="s">
        <v>39</v>
      </c>
      <c r="C21" s="3">
        <f>SUM(C22:C22)</f>
        <v>14.8</v>
      </c>
    </row>
    <row r="22" spans="2:3" ht="13.5" thickBot="1">
      <c r="B22" s="5" t="s">
        <v>11</v>
      </c>
      <c r="C22" s="50">
        <f>SUM(C23:C25)</f>
        <v>14.8</v>
      </c>
    </row>
    <row r="23" spans="2:3" ht="12.75">
      <c r="B23" s="6" t="s">
        <v>4</v>
      </c>
      <c r="C23" s="51">
        <v>1.8</v>
      </c>
    </row>
    <row r="24" spans="2:3" ht="38.25">
      <c r="B24" s="8" t="s">
        <v>8</v>
      </c>
      <c r="C24" s="51">
        <v>6</v>
      </c>
    </row>
    <row r="25" spans="2:3" ht="12.75">
      <c r="B25" s="9" t="s">
        <v>40</v>
      </c>
      <c r="C25" s="53">
        <v>7</v>
      </c>
    </row>
    <row r="26" ht="15">
      <c r="B26" s="100"/>
    </row>
    <row r="29" ht="15">
      <c r="B29" s="10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Abacosun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Mirosława Ciesielska</cp:lastModifiedBy>
  <cp:lastPrinted>2013-11-14T12:28:13Z</cp:lastPrinted>
  <dcterms:created xsi:type="dcterms:W3CDTF">2013-09-24T11:10:07Z</dcterms:created>
  <dcterms:modified xsi:type="dcterms:W3CDTF">2019-02-13T16:26:05Z</dcterms:modified>
  <cp:category/>
  <cp:version/>
  <cp:contentType/>
  <cp:contentStatus/>
</cp:coreProperties>
</file>